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\Dropbox (GaTech)\CRChallenge_2023\Intro Video\"/>
    </mc:Choice>
  </mc:AlternateContent>
  <xr:revisionPtr revIDLastSave="0" documentId="8_{EDEF673B-F411-49F1-9D6E-45721DA76F7B}" xr6:coauthVersionLast="47" xr6:coauthVersionMax="47" xr10:uidLastSave="{00000000-0000-0000-0000-000000000000}"/>
  <bookViews>
    <workbookView xWindow="-98" yWindow="-98" windowWidth="24496" windowHeight="15796" xr2:uid="{B6A2492D-E1DA-462D-BCDC-888FB38A6827}"/>
  </bookViews>
  <sheets>
    <sheet name="NPV_IRR_Paybac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6" i="1"/>
  <c r="E5" i="1"/>
  <c r="E4" i="1"/>
  <c r="D12" i="1"/>
  <c r="E12" i="1" s="1"/>
  <c r="F12" i="1" s="1"/>
  <c r="G12" i="1" s="1"/>
  <c r="H12" i="1" s="1"/>
  <c r="I12" i="1" s="1"/>
  <c r="J12" i="1" s="1"/>
  <c r="K12" i="1" s="1"/>
  <c r="L12" i="1" s="1"/>
  <c r="B38" i="1"/>
  <c r="C35" i="1"/>
  <c r="B35" i="1"/>
  <c r="C34" i="1"/>
  <c r="B34" i="1"/>
  <c r="C36" i="1"/>
  <c r="C38" i="1"/>
  <c r="C17" i="1" l="1"/>
  <c r="H17" i="1"/>
  <c r="H34" i="1" s="1"/>
  <c r="B17" i="1"/>
  <c r="B16" i="1"/>
  <c r="D14" i="1"/>
  <c r="E14" i="1"/>
  <c r="F14" i="1"/>
  <c r="G14" i="1"/>
  <c r="H14" i="1"/>
  <c r="I14" i="1"/>
  <c r="J14" i="1"/>
  <c r="K14" i="1"/>
  <c r="K15" i="1" s="1"/>
  <c r="L14" i="1"/>
  <c r="D15" i="1"/>
  <c r="E15" i="1"/>
  <c r="F15" i="1"/>
  <c r="G15" i="1"/>
  <c r="H15" i="1"/>
  <c r="I15" i="1"/>
  <c r="J15" i="1"/>
  <c r="L15" i="1"/>
  <c r="C15" i="1"/>
  <c r="C14" i="1"/>
  <c r="D13" i="1"/>
  <c r="D17" i="1" s="1"/>
  <c r="D34" i="1" s="1"/>
  <c r="D35" i="1" s="1"/>
  <c r="E13" i="1"/>
  <c r="E17" i="1" s="1"/>
  <c r="E34" i="1" s="1"/>
  <c r="F13" i="1"/>
  <c r="F17" i="1" s="1"/>
  <c r="F34" i="1" s="1"/>
  <c r="G13" i="1"/>
  <c r="G17" i="1" s="1"/>
  <c r="G34" i="1" s="1"/>
  <c r="H13" i="1"/>
  <c r="I13" i="1"/>
  <c r="I17" i="1" s="1"/>
  <c r="I34" i="1" s="1"/>
  <c r="J13" i="1"/>
  <c r="J17" i="1" s="1"/>
  <c r="J34" i="1" s="1"/>
  <c r="K13" i="1"/>
  <c r="K17" i="1" s="1"/>
  <c r="K34" i="1" s="1"/>
  <c r="L13" i="1"/>
  <c r="L17" i="1" s="1"/>
  <c r="L34" i="1" s="1"/>
  <c r="C13" i="1"/>
  <c r="C12" i="1"/>
  <c r="G27" i="1"/>
  <c r="B27" i="1"/>
  <c r="G25" i="1"/>
  <c r="B7" i="1"/>
  <c r="C7" i="1"/>
  <c r="G19" i="1"/>
  <c r="H25" i="1"/>
  <c r="E35" i="1" l="1"/>
  <c r="F35" i="1" s="1"/>
  <c r="G35" i="1" s="1"/>
  <c r="H35" i="1" s="1"/>
  <c r="I35" i="1" s="1"/>
  <c r="J35" i="1" s="1"/>
  <c r="K35" i="1" s="1"/>
  <c r="L35" i="1" s="1"/>
  <c r="B20" i="1"/>
  <c r="B19" i="1"/>
  <c r="C25" i="1"/>
  <c r="B28" i="1" s="1"/>
  <c r="C28" i="1"/>
  <c r="C27" i="1"/>
  <c r="B36" i="1" l="1"/>
</calcChain>
</file>

<file path=xl/sharedStrings.xml><?xml version="1.0" encoding="utf-8"?>
<sst xmlns="http://schemas.openxmlformats.org/spreadsheetml/2006/main" count="52" uniqueCount="42">
  <si>
    <t>Cost savings from Implementing Carbon Neutral Suggestions</t>
  </si>
  <si>
    <t>NPV and IRR Analysis</t>
  </si>
  <si>
    <t>Initial investment</t>
  </si>
  <si>
    <t>Summary of Analysis</t>
  </si>
  <si>
    <t>Life of project (years)</t>
  </si>
  <si>
    <t>NPV ($)</t>
  </si>
  <si>
    <t>Cost savings (pre-tax)</t>
  </si>
  <si>
    <t>IRR (%)</t>
  </si>
  <si>
    <t>Growth</t>
  </si>
  <si>
    <t>Payback (Years)</t>
  </si>
  <si>
    <t xml:space="preserve"> </t>
  </si>
  <si>
    <t>Required return  (WACC)</t>
  </si>
  <si>
    <t>Tax rate</t>
  </si>
  <si>
    <t>Year</t>
  </si>
  <si>
    <t>Cost savings</t>
  </si>
  <si>
    <t>(1) Cost savings x (1-T)</t>
  </si>
  <si>
    <t>Depreciation expense</t>
  </si>
  <si>
    <t>(2) Depreciation x T</t>
  </si>
  <si>
    <t>(3) Initial Investment</t>
  </si>
  <si>
    <t>Total Cash Flows (1)+(2)+(3)</t>
  </si>
  <si>
    <t>NPV</t>
  </si>
  <si>
    <t xml:space="preserve">Accept? </t>
  </si>
  <si>
    <t>IRR</t>
  </si>
  <si>
    <r>
      <t>WACC (required return) = D/V x R</t>
    </r>
    <r>
      <rPr>
        <b/>
        <vertAlign val="subscript"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x (1-T) + E/V x R</t>
    </r>
    <r>
      <rPr>
        <b/>
        <vertAlign val="subscript"/>
        <sz val="11"/>
        <color theme="1"/>
        <rFont val="Calibri"/>
        <family val="2"/>
        <scheme val="minor"/>
      </rPr>
      <t>E</t>
    </r>
  </si>
  <si>
    <t>in $000s</t>
  </si>
  <si>
    <t>Firm Debt</t>
  </si>
  <si>
    <r>
      <t>R</t>
    </r>
    <r>
      <rPr>
        <vertAlign val="subscript"/>
        <sz val="11"/>
        <color theme="1"/>
        <rFont val="Calibri"/>
        <family val="2"/>
        <scheme val="minor"/>
      </rPr>
      <t>D</t>
    </r>
  </si>
  <si>
    <t>Firm Equity</t>
  </si>
  <si>
    <r>
      <t>R</t>
    </r>
    <r>
      <rPr>
        <vertAlign val="subscript"/>
        <sz val="11"/>
        <color theme="1"/>
        <rFont val="Calibri"/>
        <family val="2"/>
        <scheme val="minor"/>
      </rPr>
      <t>E</t>
    </r>
  </si>
  <si>
    <t>Total V (Debt + Equity)</t>
  </si>
  <si>
    <t>D/V</t>
  </si>
  <si>
    <t xml:space="preserve">WACC = </t>
  </si>
  <si>
    <t>E/V</t>
  </si>
  <si>
    <t>Payback Analysis</t>
  </si>
  <si>
    <t>Total Cash Flows</t>
  </si>
  <si>
    <t>Cumulative Cash flows</t>
  </si>
  <si>
    <t xml:space="preserve">Payback period: </t>
  </si>
  <si>
    <t>Rule is arbitrary, so no clear-cut decision rule</t>
  </si>
  <si>
    <t>This formula ABOVE LIKELY Needs to change for each project</t>
  </si>
  <si>
    <t xml:space="preserve">Based on executives' arbitrary "rules" </t>
  </si>
  <si>
    <t xml:space="preserve">If growth rate = 0:  </t>
  </si>
  <si>
    <t>Should always be used in conjunction with NPV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</si>
</sst>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 wrapText="1"/>
    </xf>
    <xf numFmtId="0" fontId="0" fillId="0" borderId="8" xfId="0" applyBorder="1" applyAlignment="1">
      <alignment horizontal="left"/>
    </xf>
    <xf numFmtId="44" fontId="1" fillId="0" borderId="7" xfId="2" applyFont="1" applyFill="1" applyBorder="1" applyAlignment="1">
      <alignment horizontal="right"/>
    </xf>
    <xf numFmtId="0" fontId="0" fillId="0" borderId="9" xfId="0" applyBorder="1" applyAlignment="1">
      <alignment horizontal="right"/>
    </xf>
    <xf numFmtId="43" fontId="0" fillId="0" borderId="9" xfId="1" applyFont="1" applyFill="1" applyBorder="1" applyAlignment="1">
      <alignment horizontal="right"/>
    </xf>
    <xf numFmtId="10" fontId="0" fillId="0" borderId="9" xfId="0" applyNumberFormat="1" applyBorder="1" applyAlignment="1">
      <alignment horizontal="right"/>
    </xf>
    <xf numFmtId="44" fontId="0" fillId="3" borderId="1" xfId="0" applyNumberFormat="1" applyFill="1" applyBorder="1"/>
    <xf numFmtId="3" fontId="0" fillId="0" borderId="0" xfId="0" applyNumberFormat="1"/>
    <xf numFmtId="10" fontId="0" fillId="4" borderId="1" xfId="0" applyNumberFormat="1" applyFill="1" applyBorder="1"/>
    <xf numFmtId="8" fontId="0" fillId="0" borderId="0" xfId="0" applyNumberFormat="1" applyAlignment="1">
      <alignment horizontal="center"/>
    </xf>
    <xf numFmtId="0" fontId="0" fillId="0" borderId="10" xfId="0" applyBorder="1" applyAlignment="1">
      <alignment horizontal="left"/>
    </xf>
    <xf numFmtId="10" fontId="0" fillId="0" borderId="11" xfId="0" applyNumberFormat="1" applyBorder="1" applyAlignment="1">
      <alignment horizontal="right"/>
    </xf>
    <xf numFmtId="0" fontId="0" fillId="0" borderId="12" xfId="0" applyBorder="1"/>
    <xf numFmtId="164" fontId="0" fillId="0" borderId="12" xfId="1" applyNumberFormat="1" applyFont="1" applyBorder="1"/>
    <xf numFmtId="164" fontId="0" fillId="0" borderId="12" xfId="0" applyNumberFormat="1" applyBorder="1"/>
    <xf numFmtId="165" fontId="0" fillId="0" borderId="13" xfId="2" applyNumberFormat="1" applyFont="1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43" fontId="0" fillId="0" borderId="17" xfId="1" applyFont="1" applyBorder="1"/>
    <xf numFmtId="0" fontId="0" fillId="0" borderId="17" xfId="0" applyBorder="1"/>
    <xf numFmtId="164" fontId="0" fillId="0" borderId="17" xfId="0" applyNumberFormat="1" applyBorder="1"/>
    <xf numFmtId="165" fontId="0" fillId="0" borderId="17" xfId="0" applyNumberFormat="1" applyBorder="1"/>
    <xf numFmtId="0" fontId="0" fillId="0" borderId="18" xfId="0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164" fontId="0" fillId="0" borderId="0" xfId="1" applyNumberFormat="1" applyFont="1" applyBorder="1"/>
    <xf numFmtId="0" fontId="0" fillId="0" borderId="9" xfId="0" applyBorder="1"/>
    <xf numFmtId="164" fontId="6" fillId="0" borderId="0" xfId="1" applyNumberFormat="1" applyFont="1" applyBorder="1"/>
    <xf numFmtId="10" fontId="0" fillId="0" borderId="0" xfId="0" applyNumberFormat="1"/>
    <xf numFmtId="0" fontId="0" fillId="0" borderId="10" xfId="0" applyBorder="1"/>
    <xf numFmtId="0" fontId="0" fillId="0" borderId="19" xfId="0" applyBorder="1"/>
    <xf numFmtId="0" fontId="0" fillId="0" borderId="11" xfId="0" applyBorder="1"/>
    <xf numFmtId="0" fontId="0" fillId="2" borderId="13" xfId="0" applyFill="1" applyBorder="1"/>
    <xf numFmtId="165" fontId="0" fillId="0" borderId="20" xfId="0" applyNumberFormat="1" applyBorder="1"/>
    <xf numFmtId="165" fontId="0" fillId="0" borderId="21" xfId="0" applyNumberFormat="1" applyBorder="1"/>
    <xf numFmtId="164" fontId="0" fillId="0" borderId="0" xfId="0" applyNumberFormat="1"/>
    <xf numFmtId="165" fontId="0" fillId="0" borderId="17" xfId="0" applyNumberFormat="1" applyBorder="1" applyAlignment="1">
      <alignment wrapText="1"/>
    </xf>
    <xf numFmtId="0" fontId="0" fillId="2" borderId="1" xfId="0" applyFill="1" applyBorder="1" applyAlignment="1">
      <alignment wrapText="1"/>
    </xf>
    <xf numFmtId="43" fontId="0" fillId="0" borderId="0" xfId="0" applyNumberFormat="1" applyAlignment="1">
      <alignment horizontal="center"/>
    </xf>
    <xf numFmtId="44" fontId="0" fillId="0" borderId="9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0" fontId="0" fillId="3" borderId="0" xfId="0" applyFill="1"/>
    <xf numFmtId="0" fontId="0" fillId="4" borderId="0" xfId="0" applyFill="1"/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0" xfId="0" applyFont="1" applyFill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9" xfId="0" applyFont="1" applyFill="1" applyBorder="1"/>
    <xf numFmtId="0" fontId="2" fillId="2" borderId="1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8B0D2-1A58-4544-9627-3C50C8C01098}">
  <dimension ref="A1:M38"/>
  <sheetViews>
    <sheetView tabSelected="1" zoomScale="140" zoomScaleNormal="140" workbookViewId="0">
      <selection activeCell="A9" sqref="A9"/>
    </sheetView>
  </sheetViews>
  <sheetFormatPr defaultRowHeight="14.25"/>
  <cols>
    <col min="1" max="1" width="24.28515625" customWidth="1"/>
    <col min="2" max="2" width="12.5703125" bestFit="1" customWidth="1"/>
    <col min="3" max="3" width="10.85546875" bestFit="1" customWidth="1"/>
    <col min="4" max="4" width="14" customWidth="1"/>
    <col min="5" max="5" width="14.42578125" customWidth="1"/>
    <col min="6" max="6" width="11.5703125" customWidth="1"/>
    <col min="7" max="7" width="19.5703125" customWidth="1"/>
    <col min="8" max="12" width="11.5703125" customWidth="1"/>
  </cols>
  <sheetData>
    <row r="1" spans="1:13" ht="14.65" thickBot="1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7"/>
    </row>
    <row r="2" spans="1:13" ht="14.65" thickBot="1">
      <c r="A2" s="59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</row>
    <row r="3" spans="1:13">
      <c r="A3" s="3" t="s">
        <v>2</v>
      </c>
      <c r="B3" s="6">
        <v>350000</v>
      </c>
      <c r="C3" s="1"/>
      <c r="D3" s="68" t="s">
        <v>3</v>
      </c>
      <c r="E3" s="69"/>
      <c r="F3" s="1"/>
      <c r="G3" s="1"/>
      <c r="H3" s="1"/>
      <c r="I3" s="1"/>
      <c r="J3" s="1"/>
      <c r="K3" s="1"/>
    </row>
    <row r="4" spans="1:13">
      <c r="A4" s="4" t="s">
        <v>4</v>
      </c>
      <c r="B4" s="7">
        <v>10</v>
      </c>
      <c r="C4" s="1"/>
      <c r="D4" s="5" t="s">
        <v>5</v>
      </c>
      <c r="E4" s="46">
        <f>B19</f>
        <v>206640.77257718635</v>
      </c>
      <c r="F4" s="1"/>
      <c r="G4" s="1"/>
      <c r="H4" s="1"/>
      <c r="I4" s="1"/>
      <c r="J4" s="1"/>
      <c r="K4" s="1"/>
    </row>
    <row r="5" spans="1:13">
      <c r="A5" s="4" t="s">
        <v>6</v>
      </c>
      <c r="B5" s="8">
        <v>99750</v>
      </c>
      <c r="C5" s="1"/>
      <c r="D5" s="5" t="s">
        <v>7</v>
      </c>
      <c r="E5" s="9">
        <f>B20</f>
        <v>0.18878570076241163</v>
      </c>
      <c r="F5" s="1"/>
      <c r="G5" s="1"/>
      <c r="H5" s="1"/>
      <c r="I5" s="1"/>
      <c r="J5" s="1"/>
      <c r="K5" s="1"/>
    </row>
    <row r="6" spans="1:13" ht="14.65" thickBot="1">
      <c r="A6" s="5" t="s">
        <v>8</v>
      </c>
      <c r="B6" s="9">
        <v>0</v>
      </c>
      <c r="C6" s="1"/>
      <c r="D6" s="14" t="s">
        <v>9</v>
      </c>
      <c r="E6" s="47">
        <f>IF(B6=0,B38,B36)</f>
        <v>4.3572984749455337</v>
      </c>
      <c r="F6" s="1"/>
      <c r="G6" s="1"/>
      <c r="H6" s="1"/>
      <c r="I6" s="1"/>
      <c r="J6" s="1"/>
      <c r="K6" s="1"/>
      <c r="M6" t="s">
        <v>10</v>
      </c>
    </row>
    <row r="7" spans="1:13">
      <c r="A7" s="4" t="s">
        <v>11</v>
      </c>
      <c r="B7" s="9">
        <f>G27</f>
        <v>7.2916666666666671E-2</v>
      </c>
      <c r="C7" s="1" t="str">
        <f ca="1">_xlfn.FORMULATEXT(B7)</f>
        <v>=G27</v>
      </c>
      <c r="D7" s="1"/>
      <c r="E7" s="13" t="s">
        <v>10</v>
      </c>
      <c r="F7" s="1"/>
      <c r="G7" s="1"/>
      <c r="H7" s="1"/>
      <c r="I7" s="1"/>
      <c r="J7" s="1"/>
      <c r="K7" s="1"/>
    </row>
    <row r="8" spans="1:13" ht="14.65" thickBot="1">
      <c r="A8" s="14" t="s">
        <v>12</v>
      </c>
      <c r="B8" s="15">
        <v>0.3</v>
      </c>
      <c r="C8" s="1"/>
      <c r="D8" s="1"/>
      <c r="E8" s="1"/>
      <c r="F8" s="1"/>
      <c r="G8" s="13" t="s">
        <v>10</v>
      </c>
      <c r="H8" s="1"/>
      <c r="I8" s="1"/>
      <c r="J8" s="1"/>
      <c r="K8" s="1"/>
    </row>
    <row r="9" spans="1:13">
      <c r="A9" s="1"/>
      <c r="B9" s="1"/>
      <c r="C9" s="1"/>
      <c r="D9" s="1"/>
      <c r="E9" s="1"/>
      <c r="F9" s="1"/>
      <c r="G9" s="1"/>
      <c r="H9" s="1"/>
      <c r="I9" s="1"/>
      <c r="J9" s="45" t="s">
        <v>10</v>
      </c>
      <c r="K9" s="1"/>
    </row>
    <row r="10" spans="1:13" ht="14.65" thickBot="1">
      <c r="A10" s="1" t="s">
        <v>10</v>
      </c>
    </row>
    <row r="11" spans="1:13">
      <c r="A11" t="s">
        <v>13</v>
      </c>
      <c r="B11" s="20">
        <v>0</v>
      </c>
      <c r="C11" s="21">
        <v>1</v>
      </c>
      <c r="D11" s="21">
        <v>2</v>
      </c>
      <c r="E11" s="21">
        <v>3</v>
      </c>
      <c r="F11" s="21">
        <v>4</v>
      </c>
      <c r="G11" s="21">
        <v>5</v>
      </c>
      <c r="H11" s="21">
        <v>6</v>
      </c>
      <c r="I11" s="21">
        <v>7</v>
      </c>
      <c r="J11" s="21">
        <v>8</v>
      </c>
      <c r="K11" s="21">
        <v>9</v>
      </c>
      <c r="L11" s="22">
        <v>10</v>
      </c>
    </row>
    <row r="12" spans="1:13">
      <c r="A12" t="s">
        <v>14</v>
      </c>
      <c r="B12" s="23"/>
      <c r="C12" s="17">
        <f>$B5</f>
        <v>99750</v>
      </c>
      <c r="D12" s="17">
        <f>C12*(1+$B6)</f>
        <v>99750</v>
      </c>
      <c r="E12" s="17">
        <f t="shared" ref="E12:L12" si="0">D12*(1+$B6)</f>
        <v>99750</v>
      </c>
      <c r="F12" s="17">
        <f t="shared" si="0"/>
        <v>99750</v>
      </c>
      <c r="G12" s="17">
        <f t="shared" si="0"/>
        <v>99750</v>
      </c>
      <c r="H12" s="17">
        <f t="shared" si="0"/>
        <v>99750</v>
      </c>
      <c r="I12" s="17">
        <f t="shared" si="0"/>
        <v>99750</v>
      </c>
      <c r="J12" s="17">
        <f t="shared" si="0"/>
        <v>99750</v>
      </c>
      <c r="K12" s="17">
        <f t="shared" si="0"/>
        <v>99750</v>
      </c>
      <c r="L12" s="17">
        <f t="shared" si="0"/>
        <v>99750</v>
      </c>
    </row>
    <row r="13" spans="1:13">
      <c r="A13" t="s">
        <v>15</v>
      </c>
      <c r="B13" s="24"/>
      <c r="C13" s="18">
        <f>C12*(1-$B8)</f>
        <v>69825</v>
      </c>
      <c r="D13" s="18">
        <f t="shared" ref="D13:L13" si="1">D12*(1-$B8)</f>
        <v>69825</v>
      </c>
      <c r="E13" s="18">
        <f t="shared" si="1"/>
        <v>69825</v>
      </c>
      <c r="F13" s="18">
        <f t="shared" si="1"/>
        <v>69825</v>
      </c>
      <c r="G13" s="18">
        <f t="shared" si="1"/>
        <v>69825</v>
      </c>
      <c r="H13" s="18">
        <f t="shared" si="1"/>
        <v>69825</v>
      </c>
      <c r="I13" s="18">
        <f t="shared" si="1"/>
        <v>69825</v>
      </c>
      <c r="J13" s="18">
        <f t="shared" si="1"/>
        <v>69825</v>
      </c>
      <c r="K13" s="18">
        <f t="shared" si="1"/>
        <v>69825</v>
      </c>
      <c r="L13" s="18">
        <f t="shared" si="1"/>
        <v>69825</v>
      </c>
    </row>
    <row r="14" spans="1:13">
      <c r="A14" t="s">
        <v>16</v>
      </c>
      <c r="B14" s="25"/>
      <c r="C14" s="18">
        <f>$B3/$B4</f>
        <v>35000</v>
      </c>
      <c r="D14" s="18">
        <f t="shared" ref="D14:L14" si="2">$B3/$B4</f>
        <v>35000</v>
      </c>
      <c r="E14" s="18">
        <f t="shared" si="2"/>
        <v>35000</v>
      </c>
      <c r="F14" s="18">
        <f t="shared" si="2"/>
        <v>35000</v>
      </c>
      <c r="G14" s="18">
        <f t="shared" si="2"/>
        <v>35000</v>
      </c>
      <c r="H14" s="18">
        <f t="shared" si="2"/>
        <v>35000</v>
      </c>
      <c r="I14" s="18">
        <f t="shared" si="2"/>
        <v>35000</v>
      </c>
      <c r="J14" s="18">
        <f t="shared" si="2"/>
        <v>35000</v>
      </c>
      <c r="K14" s="18">
        <f t="shared" si="2"/>
        <v>35000</v>
      </c>
      <c r="L14" s="18">
        <f t="shared" si="2"/>
        <v>35000</v>
      </c>
    </row>
    <row r="15" spans="1:13">
      <c r="A15" t="s">
        <v>17</v>
      </c>
      <c r="B15" s="24"/>
      <c r="C15" s="18">
        <f>C14*$B8</f>
        <v>10500</v>
      </c>
      <c r="D15" s="18">
        <f t="shared" ref="D15:L15" si="3">D14*$B8</f>
        <v>10500</v>
      </c>
      <c r="E15" s="18">
        <f t="shared" si="3"/>
        <v>10500</v>
      </c>
      <c r="F15" s="18">
        <f t="shared" si="3"/>
        <v>10500</v>
      </c>
      <c r="G15" s="18">
        <f t="shared" si="3"/>
        <v>10500</v>
      </c>
      <c r="H15" s="18">
        <f t="shared" si="3"/>
        <v>10500</v>
      </c>
      <c r="I15" s="18">
        <f t="shared" si="3"/>
        <v>10500</v>
      </c>
      <c r="J15" s="18">
        <f t="shared" si="3"/>
        <v>10500</v>
      </c>
      <c r="K15" s="18">
        <f t="shared" si="3"/>
        <v>10500</v>
      </c>
      <c r="L15" s="18">
        <f t="shared" si="3"/>
        <v>10500</v>
      </c>
    </row>
    <row r="16" spans="1:13">
      <c r="A16" t="s">
        <v>18</v>
      </c>
      <c r="B16" s="26">
        <f>-B3</f>
        <v>-350000</v>
      </c>
      <c r="C16" s="16"/>
      <c r="D16" s="16"/>
      <c r="E16" s="16"/>
      <c r="F16" s="16"/>
      <c r="G16" s="16"/>
      <c r="H16" s="16"/>
      <c r="I16" s="16"/>
      <c r="J16" s="16"/>
      <c r="K16" s="16"/>
      <c r="L16" s="27"/>
    </row>
    <row r="17" spans="1:13" ht="14.65" thickBot="1">
      <c r="A17" t="s">
        <v>19</v>
      </c>
      <c r="B17" s="19">
        <f>B13+B15+B16</f>
        <v>-350000</v>
      </c>
      <c r="C17" s="19">
        <f t="shared" ref="C17:L17" si="4">C13+C15+C16</f>
        <v>80325</v>
      </c>
      <c r="D17" s="19">
        <f t="shared" si="4"/>
        <v>80325</v>
      </c>
      <c r="E17" s="19">
        <f t="shared" si="4"/>
        <v>80325</v>
      </c>
      <c r="F17" s="19">
        <f t="shared" si="4"/>
        <v>80325</v>
      </c>
      <c r="G17" s="19">
        <f t="shared" si="4"/>
        <v>80325</v>
      </c>
      <c r="H17" s="19">
        <f t="shared" si="4"/>
        <v>80325</v>
      </c>
      <c r="I17" s="19">
        <f t="shared" si="4"/>
        <v>80325</v>
      </c>
      <c r="J17" s="19">
        <f t="shared" si="4"/>
        <v>80325</v>
      </c>
      <c r="K17" s="19">
        <f t="shared" si="4"/>
        <v>80325</v>
      </c>
      <c r="L17" s="19">
        <f t="shared" si="4"/>
        <v>80325</v>
      </c>
    </row>
    <row r="18" spans="1:13" ht="14.65" thickBot="1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3" ht="14.65" thickBot="1">
      <c r="A19" t="s">
        <v>20</v>
      </c>
      <c r="B19" s="10">
        <f>NPV(B7,C17:L17)+B17</f>
        <v>206640.77257718635</v>
      </c>
      <c r="D19" t="s">
        <v>21</v>
      </c>
      <c r="E19" s="48" t="str">
        <f>IF(B19&gt;=0,"Accept","Reject")</f>
        <v>Accept</v>
      </c>
      <c r="G19" t="str">
        <f ca="1">_xlfn.FORMULATEXT(B19)</f>
        <v>=NPV(B7,C17:L17)+B17</v>
      </c>
      <c r="M19" s="11"/>
    </row>
    <row r="20" spans="1:13" ht="14.65" thickBot="1">
      <c r="A20" t="s">
        <v>22</v>
      </c>
      <c r="B20" s="12">
        <f>IRR(B17:L17)</f>
        <v>0.18878570076241163</v>
      </c>
      <c r="D20" t="s">
        <v>21</v>
      </c>
      <c r="E20" s="49" t="str">
        <f>IF(B20&gt;=B7,"Accept","Reject")</f>
        <v>Accept</v>
      </c>
    </row>
    <row r="21" spans="1:13" ht="28.15" customHeight="1" thickBot="1">
      <c r="A21" s="62" t="s">
        <v>23</v>
      </c>
      <c r="B21" s="63"/>
      <c r="C21" s="63"/>
      <c r="D21" s="63"/>
      <c r="E21" s="63"/>
      <c r="F21" s="63"/>
      <c r="G21" s="63"/>
      <c r="H21" s="64"/>
    </row>
    <row r="22" spans="1:13">
      <c r="A22" s="28" t="s">
        <v>24</v>
      </c>
      <c r="B22" s="29"/>
      <c r="C22" s="29"/>
      <c r="D22" s="29"/>
      <c r="E22" s="29"/>
      <c r="F22" s="29"/>
      <c r="G22" s="29"/>
      <c r="H22" s="30"/>
    </row>
    <row r="23" spans="1:13" ht="15.75">
      <c r="A23" s="31" t="s">
        <v>25</v>
      </c>
      <c r="C23" s="32">
        <v>5000</v>
      </c>
      <c r="D23" s="42" t="s">
        <v>10</v>
      </c>
      <c r="F23" t="s">
        <v>26</v>
      </c>
      <c r="G23">
        <v>0.05</v>
      </c>
      <c r="H23" s="33"/>
    </row>
    <row r="24" spans="1:13" ht="17.25">
      <c r="A24" s="31" t="s">
        <v>27</v>
      </c>
      <c r="C24" s="34">
        <v>7000</v>
      </c>
      <c r="F24" t="s">
        <v>28</v>
      </c>
      <c r="G24">
        <v>0.1</v>
      </c>
      <c r="H24" s="33"/>
    </row>
    <row r="25" spans="1:13">
      <c r="A25" s="31" t="s">
        <v>29</v>
      </c>
      <c r="C25" s="32">
        <f>C23+C24</f>
        <v>12000</v>
      </c>
      <c r="F25" t="s">
        <v>12</v>
      </c>
      <c r="G25" s="35">
        <f>B8</f>
        <v>0.3</v>
      </c>
      <c r="H25" s="33" t="str">
        <f ca="1">_xlfn.FORMULATEXT(G25)</f>
        <v>=B8</v>
      </c>
    </row>
    <row r="26" spans="1:13" ht="14.65" thickBot="1">
      <c r="A26" s="31"/>
      <c r="H26" s="33"/>
    </row>
    <row r="27" spans="1:13" ht="14.65" thickBot="1">
      <c r="A27" s="31" t="s">
        <v>30</v>
      </c>
      <c r="B27">
        <f>C23/C25</f>
        <v>0.41666666666666669</v>
      </c>
      <c r="C27" t="str">
        <f ca="1">_xlfn.FORMULATEXT(B27)</f>
        <v>=C23/C25</v>
      </c>
      <c r="F27" t="s">
        <v>31</v>
      </c>
      <c r="G27" s="2">
        <f>B27*G23*(1-G25)+B28*G24</f>
        <v>7.2916666666666671E-2</v>
      </c>
      <c r="H27" s="33"/>
    </row>
    <row r="28" spans="1:13" ht="14.65" thickBot="1">
      <c r="A28" s="36" t="s">
        <v>32</v>
      </c>
      <c r="B28" s="37">
        <f>C24/C25</f>
        <v>0.58333333333333337</v>
      </c>
      <c r="C28" s="37" t="str">
        <f ca="1">_xlfn.FORMULATEXT(B28)</f>
        <v>=C24/C25</v>
      </c>
      <c r="D28" s="37"/>
      <c r="E28" s="37"/>
      <c r="F28" s="37"/>
      <c r="G28" s="37"/>
      <c r="H28" s="38"/>
    </row>
    <row r="29" spans="1:13">
      <c r="B29" t="s">
        <v>10</v>
      </c>
    </row>
    <row r="30" spans="1:13" ht="14.65" thickBot="1"/>
    <row r="31" spans="1:13" ht="14.65" thickBot="1">
      <c r="A31" s="59" t="s">
        <v>33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1"/>
    </row>
    <row r="32" spans="1:13" ht="14.65" thickBot="1"/>
    <row r="33" spans="1:12">
      <c r="A33" t="s">
        <v>13</v>
      </c>
      <c r="B33" s="20">
        <v>0</v>
      </c>
      <c r="C33" s="21">
        <v>1</v>
      </c>
      <c r="D33" s="21">
        <v>2</v>
      </c>
      <c r="E33" s="21">
        <v>3</v>
      </c>
      <c r="F33" s="21">
        <v>4</v>
      </c>
      <c r="G33" s="21">
        <v>5</v>
      </c>
      <c r="H33" s="21">
        <v>6</v>
      </c>
      <c r="I33" s="21">
        <v>7</v>
      </c>
      <c r="J33" s="21">
        <v>8</v>
      </c>
      <c r="K33" s="21">
        <v>9</v>
      </c>
      <c r="L33" s="22">
        <v>10</v>
      </c>
    </row>
    <row r="34" spans="1:12">
      <c r="A34" t="s">
        <v>34</v>
      </c>
      <c r="B34" s="43">
        <f>B17</f>
        <v>-350000</v>
      </c>
      <c r="C34" s="26">
        <f t="shared" ref="C34:L34" si="5">C17</f>
        <v>80325</v>
      </c>
      <c r="D34" s="26">
        <f t="shared" si="5"/>
        <v>80325</v>
      </c>
      <c r="E34" s="26">
        <f t="shared" si="5"/>
        <v>80325</v>
      </c>
      <c r="F34" s="26">
        <f t="shared" si="5"/>
        <v>80325</v>
      </c>
      <c r="G34" s="26">
        <f t="shared" si="5"/>
        <v>80325</v>
      </c>
      <c r="H34" s="26">
        <f t="shared" si="5"/>
        <v>80325</v>
      </c>
      <c r="I34" s="26">
        <f t="shared" si="5"/>
        <v>80325</v>
      </c>
      <c r="J34" s="26">
        <f t="shared" si="5"/>
        <v>80325</v>
      </c>
      <c r="K34" s="26">
        <f t="shared" si="5"/>
        <v>80325</v>
      </c>
      <c r="L34" s="26">
        <f t="shared" si="5"/>
        <v>80325</v>
      </c>
    </row>
    <row r="35" spans="1:12" ht="14.65" thickBot="1">
      <c r="A35" t="s">
        <v>35</v>
      </c>
      <c r="B35" s="40">
        <f>B34</f>
        <v>-350000</v>
      </c>
      <c r="C35" s="41">
        <f>B35+C34</f>
        <v>-269675</v>
      </c>
      <c r="D35" s="41">
        <f t="shared" ref="D35:L35" si="6">C35+D34</f>
        <v>-189350</v>
      </c>
      <c r="E35" s="41">
        <f t="shared" si="6"/>
        <v>-109025</v>
      </c>
      <c r="F35" s="41">
        <f t="shared" si="6"/>
        <v>-28700</v>
      </c>
      <c r="G35" s="41">
        <f t="shared" si="6"/>
        <v>51625</v>
      </c>
      <c r="H35" s="41">
        <f t="shared" si="6"/>
        <v>131950</v>
      </c>
      <c r="I35" s="41">
        <f t="shared" si="6"/>
        <v>212275</v>
      </c>
      <c r="J35" s="41">
        <f t="shared" si="6"/>
        <v>292600</v>
      </c>
      <c r="K35" s="41">
        <f t="shared" si="6"/>
        <v>372925</v>
      </c>
      <c r="L35" s="41">
        <f t="shared" si="6"/>
        <v>453250</v>
      </c>
    </row>
    <row r="36" spans="1:12" ht="14.65" thickBot="1">
      <c r="A36" t="s">
        <v>36</v>
      </c>
      <c r="B36" s="39">
        <f>4+ABS(F35)/G34</f>
        <v>4.3572984749455337</v>
      </c>
      <c r="C36" t="str">
        <f ca="1">_xlfn.FORMULATEXT(B36)</f>
        <v>=4+ABS(F35)/G34</v>
      </c>
      <c r="E36" t="s">
        <v>21</v>
      </c>
      <c r="F36" s="50" t="s">
        <v>37</v>
      </c>
      <c r="G36" s="51"/>
      <c r="H36" s="51"/>
      <c r="I36" s="52"/>
    </row>
    <row r="37" spans="1:12" ht="14.65" thickBot="1">
      <c r="B37" t="s">
        <v>38</v>
      </c>
      <c r="F37" s="53" t="s">
        <v>39</v>
      </c>
      <c r="G37" s="54"/>
      <c r="H37" s="54"/>
      <c r="I37" s="55"/>
    </row>
    <row r="38" spans="1:12" ht="57.4" customHeight="1" thickBot="1">
      <c r="A38" t="s">
        <v>40</v>
      </c>
      <c r="B38" s="44">
        <f>IF(B6=0,B3/C17,"Use Other Method Above")</f>
        <v>4.3572984749455337</v>
      </c>
      <c r="C38" t="str">
        <f ca="1">_xlfn.FORMULATEXT(B38)</f>
        <v>=IF(B6=0,B3/C17,"Use Other Method Above")</v>
      </c>
      <c r="F38" s="56" t="s">
        <v>41</v>
      </c>
      <c r="G38" s="57"/>
      <c r="H38" s="57"/>
      <c r="I38" s="58"/>
    </row>
  </sheetData>
  <mergeCells count="5">
    <mergeCell ref="A31:L31"/>
    <mergeCell ref="A21:H21"/>
    <mergeCell ref="A1:L1"/>
    <mergeCell ref="A2:L2"/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Jacqueline Garner</dc:creator>
  <cp:keywords/>
  <dc:description/>
  <cp:lastModifiedBy>Kjersti Lukens</cp:lastModifiedBy>
  <cp:revision/>
  <dcterms:created xsi:type="dcterms:W3CDTF">2023-05-29T21:07:06Z</dcterms:created>
  <dcterms:modified xsi:type="dcterms:W3CDTF">2023-05-30T21:13:56Z</dcterms:modified>
  <cp:category/>
  <cp:contentStatus/>
</cp:coreProperties>
</file>